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90" yWindow="-90" windowWidth="20670" windowHeight="11760" tabRatio="500"/>
  </bookViews>
  <sheets>
    <sheet name="biznesplan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  <c r="G19" i="1"/>
  <c r="H13" i="1"/>
  <c r="H14" i="1"/>
  <c r="H15" i="1"/>
  <c r="H16" i="1"/>
  <c r="H17" i="1"/>
  <c r="H18" i="1" s="1"/>
  <c r="H12" i="1"/>
  <c r="G13" i="1"/>
  <c r="G14" i="1"/>
  <c r="G15" i="1"/>
  <c r="G16" i="1"/>
  <c r="G17" i="1"/>
  <c r="G12" i="1"/>
  <c r="F13" i="1"/>
  <c r="F14" i="1"/>
  <c r="F15" i="1"/>
  <c r="F16" i="1"/>
  <c r="F17" i="1"/>
  <c r="F18" i="1" s="1"/>
  <c r="F12" i="1"/>
  <c r="D18" i="1"/>
  <c r="D20" i="1" s="1"/>
  <c r="D21" i="1" s="1"/>
  <c r="E13" i="1"/>
  <c r="E14" i="1"/>
  <c r="E15" i="1"/>
  <c r="E16" i="1"/>
  <c r="E17" i="1"/>
  <c r="E12" i="1"/>
  <c r="E18" i="1" l="1"/>
  <c r="G18" i="1"/>
  <c r="E20" i="1"/>
  <c r="F21" i="1"/>
  <c r="E21" i="1"/>
  <c r="F19" i="1"/>
  <c r="E19" i="1"/>
  <c r="E23" i="1" l="1"/>
  <c r="E24" i="1" s="1"/>
  <c r="D8" i="1"/>
  <c r="G20" i="1" l="1"/>
  <c r="F20" i="1"/>
  <c r="F23" i="1" s="1"/>
  <c r="F24" i="1" s="1"/>
  <c r="H20" i="1"/>
  <c r="H21" i="1" l="1"/>
  <c r="H23" i="1" s="1"/>
  <c r="H24" i="1" s="1"/>
  <c r="G21" i="1"/>
  <c r="G23" i="1" s="1"/>
  <c r="G24" i="1" s="1"/>
  <c r="D23" i="1"/>
  <c r="D25" i="1" s="1"/>
  <c r="D24" i="1" l="1"/>
  <c r="D26" i="1"/>
</calcChain>
</file>

<file path=xl/sharedStrings.xml><?xml version="1.0" encoding="utf-8"?>
<sst xmlns="http://schemas.openxmlformats.org/spreadsheetml/2006/main" count="38" uniqueCount="38">
  <si>
    <t>WODOMAT</t>
  </si>
  <si>
    <t>CAŁKOWITY:</t>
  </si>
  <si>
    <t>2) Koszty miesięczne w oparciu o (statystycznie 1 osoba kupuje jednorazowo 5-10 litrów)</t>
  </si>
  <si>
    <t>1 wodomat</t>
  </si>
  <si>
    <t>2 wodomat</t>
  </si>
  <si>
    <t>3 wodomat</t>
  </si>
  <si>
    <t>4 wodomat</t>
  </si>
  <si>
    <t>5 wodomat</t>
  </si>
  <si>
    <t>Cena wody za 1 litr = 0,50 zł</t>
  </si>
  <si>
    <t>Terminal, karta sim</t>
  </si>
  <si>
    <t>netto</t>
  </si>
  <si>
    <t>3600 litrów</t>
  </si>
  <si>
    <t>7200 litrów</t>
  </si>
  <si>
    <t>10800 litrów</t>
  </si>
  <si>
    <t>14400 litrów</t>
  </si>
  <si>
    <t>18000 litrów</t>
  </si>
  <si>
    <t xml:space="preserve">Przychód miesięczny (zł) </t>
  </si>
  <si>
    <t>Koszty mieśięczne (zł)</t>
  </si>
  <si>
    <t>podatek dochodowy</t>
  </si>
  <si>
    <t>Zysk mieśięczny (zł):</t>
  </si>
  <si>
    <t>Zysk roczny  (zł):</t>
  </si>
  <si>
    <t xml:space="preserve">Okres zwrotu urządzenia (miesiące) </t>
  </si>
  <si>
    <t xml:space="preserve">Zakup sprzętu </t>
  </si>
  <si>
    <t>Instalacja sprzętu +materiały instalacyjne</t>
  </si>
  <si>
    <t xml:space="preserve">Akceptor monet </t>
  </si>
  <si>
    <t>Terminal</t>
  </si>
  <si>
    <t>Koszt CAŁKOWITY:</t>
  </si>
  <si>
    <t>Koszty mieśięczne(brutto)</t>
  </si>
  <si>
    <t>WŁASNA SIEĆ</t>
  </si>
  <si>
    <t>Analiza efektywności ekonomicznej projektu Wodomat</t>
  </si>
  <si>
    <t>Roczna stopa dochodu (w procentach)</t>
  </si>
  <si>
    <t>1)Koszty uruchomienia Wodomatu</t>
  </si>
  <si>
    <t>sprzedaż dziennie 120 l</t>
  </si>
  <si>
    <t>Wsparcie informacyjno-techniczne</t>
  </si>
  <si>
    <t>Wynajem za miesiąc</t>
  </si>
  <si>
    <t>Wymiana filtrów</t>
  </si>
  <si>
    <t>Opłata za wodę (12,7 zł/m3)</t>
  </si>
  <si>
    <t xml:space="preserve">Zyżycie energii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</si>
</sst>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2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8">
    <xf numFmtId="0" fontId="0" fillId="0" borderId="0" xfId="0"/>
    <xf numFmtId="0" fontId="0" fillId="0" borderId="20" xfId="0" applyBorder="1"/>
    <xf numFmtId="0" fontId="0" fillId="2" borderId="19" xfId="0" applyFill="1" applyBorder="1"/>
    <xf numFmtId="0" fontId="0" fillId="2" borderId="1" xfId="0" applyFill="1" applyBorder="1"/>
    <xf numFmtId="0" fontId="0" fillId="3" borderId="0" xfId="0" applyFill="1"/>
    <xf numFmtId="0" fontId="1" fillId="4" borderId="2" xfId="0" applyFont="1" applyFill="1" applyBorder="1" applyAlignment="1">
      <alignment horizontal="center"/>
    </xf>
    <xf numFmtId="3" fontId="0" fillId="3" borderId="16" xfId="0" applyNumberFormat="1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1" fillId="5" borderId="5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" xfId="0" applyFill="1" applyBorder="1"/>
    <xf numFmtId="0" fontId="0" fillId="5" borderId="8" xfId="0" applyFill="1" applyBorder="1"/>
    <xf numFmtId="0" fontId="4" fillId="5" borderId="2" xfId="0" applyFont="1" applyFill="1" applyBorder="1" applyAlignment="1">
      <alignment horizontal="center" vertical="center"/>
    </xf>
    <xf numFmtId="0" fontId="0" fillId="5" borderId="19" xfId="0" applyFill="1" applyBorder="1"/>
    <xf numFmtId="0" fontId="0" fillId="5" borderId="22" xfId="0" applyFill="1" applyBorder="1"/>
    <xf numFmtId="0" fontId="0" fillId="5" borderId="21" xfId="0" applyFill="1" applyBorder="1"/>
    <xf numFmtId="0" fontId="0" fillId="5" borderId="10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17" xfId="0" applyFill="1" applyBorder="1"/>
    <xf numFmtId="0" fontId="0" fillId="3" borderId="11" xfId="0" applyFill="1" applyBorder="1" applyAlignment="1">
      <alignment horizontal="center"/>
    </xf>
    <xf numFmtId="0" fontId="4" fillId="6" borderId="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12" fillId="2" borderId="29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0" fillId="3" borderId="36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3" fontId="0" fillId="3" borderId="4" xfId="0" applyNumberFormat="1" applyFill="1" applyBorder="1" applyAlignment="1">
      <alignment horizontal="center" vertical="center"/>
    </xf>
    <xf numFmtId="0" fontId="0" fillId="2" borderId="14" xfId="0" applyFill="1" applyBorder="1"/>
    <xf numFmtId="0" fontId="0" fillId="3" borderId="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2" borderId="43" xfId="0" applyFill="1" applyBorder="1"/>
    <xf numFmtId="0" fontId="0" fillId="2" borderId="44" xfId="0" applyFill="1" applyBorder="1"/>
    <xf numFmtId="0" fontId="0" fillId="3" borderId="45" xfId="0" applyFill="1" applyBorder="1" applyAlignment="1">
      <alignment horizontal="center"/>
    </xf>
    <xf numFmtId="0" fontId="0" fillId="2" borderId="24" xfId="0" applyFill="1" applyBorder="1"/>
    <xf numFmtId="0" fontId="0" fillId="2" borderId="39" xfId="0" applyFill="1" applyBorder="1"/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2" borderId="12" xfId="0" applyFill="1" applyBorder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9" fontId="0" fillId="2" borderId="24" xfId="0" applyNumberForma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/>
    </xf>
    <xf numFmtId="1" fontId="12" fillId="2" borderId="51" xfId="0" applyNumberFormat="1" applyFont="1" applyFill="1" applyBorder="1" applyAlignment="1">
      <alignment horizontal="center"/>
    </xf>
    <xf numFmtId="1" fontId="15" fillId="2" borderId="2" xfId="0" applyNumberFormat="1" applyFont="1" applyFill="1" applyBorder="1" applyAlignment="1">
      <alignment horizontal="center"/>
    </xf>
    <xf numFmtId="9" fontId="8" fillId="2" borderId="2" xfId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/>
    <xf numFmtId="0" fontId="0" fillId="0" borderId="35" xfId="0" applyBorder="1"/>
    <xf numFmtId="0" fontId="8" fillId="2" borderId="35" xfId="0" applyFont="1" applyFill="1" applyBorder="1" applyAlignment="1">
      <alignment horizontal="center"/>
    </xf>
    <xf numFmtId="0" fontId="0" fillId="5" borderId="40" xfId="0" applyFill="1" applyBorder="1"/>
    <xf numFmtId="0" fontId="0" fillId="5" borderId="52" xfId="0" applyFill="1" applyBorder="1"/>
    <xf numFmtId="0" fontId="10" fillId="5" borderId="13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5" borderId="45" xfId="0" applyFill="1" applyBorder="1"/>
    <xf numFmtId="0" fontId="0" fillId="2" borderId="42" xfId="0" applyFill="1" applyBorder="1"/>
    <xf numFmtId="0" fontId="0" fillId="2" borderId="46" xfId="0" applyFill="1" applyBorder="1"/>
    <xf numFmtId="0" fontId="0" fillId="2" borderId="22" xfId="0" applyFill="1" applyBorder="1"/>
    <xf numFmtId="0" fontId="0" fillId="0" borderId="30" xfId="0" applyBorder="1"/>
    <xf numFmtId="0" fontId="0" fillId="2" borderId="17" xfId="0" applyFill="1" applyBorder="1"/>
    <xf numFmtId="0" fontId="0" fillId="0" borderId="33" xfId="0" applyBorder="1"/>
    <xf numFmtId="0" fontId="0" fillId="2" borderId="50" xfId="0" applyFill="1" applyBorder="1"/>
    <xf numFmtId="0" fontId="0" fillId="2" borderId="34" xfId="0" applyFill="1" applyBorder="1"/>
    <xf numFmtId="0" fontId="0" fillId="2" borderId="3" xfId="0" applyFill="1" applyBorder="1" applyAlignment="1">
      <alignment horizontal="center"/>
    </xf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5" borderId="24" xfId="0" applyFill="1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6" zoomScale="85" zoomScaleNormal="85" workbookViewId="0">
      <selection activeCell="A27" sqref="A27"/>
    </sheetView>
  </sheetViews>
  <sheetFormatPr defaultColWidth="11.125" defaultRowHeight="15.75" x14ac:dyDescent="0.25"/>
  <cols>
    <col min="1" max="1" width="42" customWidth="1"/>
    <col min="2" max="2" width="16" customWidth="1"/>
    <col min="3" max="3" width="22" customWidth="1"/>
    <col min="4" max="4" width="13" customWidth="1"/>
    <col min="5" max="7" width="12.125" bestFit="1" customWidth="1"/>
    <col min="8" max="8" width="16.5" bestFit="1" customWidth="1"/>
    <col min="9" max="10" width="16" customWidth="1"/>
  </cols>
  <sheetData>
    <row r="1" spans="1:8" ht="24" thickBot="1" x14ac:dyDescent="0.4">
      <c r="A1" s="82" t="s">
        <v>29</v>
      </c>
      <c r="B1" s="83"/>
      <c r="C1" s="83"/>
      <c r="D1" s="84"/>
      <c r="E1" s="73"/>
      <c r="F1" s="73"/>
      <c r="G1" s="73"/>
    </row>
    <row r="2" spans="1:8" ht="15" customHeight="1" thickBot="1" x14ac:dyDescent="0.3">
      <c r="A2" s="16" t="s">
        <v>0</v>
      </c>
      <c r="B2" s="17"/>
      <c r="C2" s="18"/>
      <c r="D2" s="77"/>
      <c r="E2" s="74"/>
      <c r="F2" s="74"/>
      <c r="G2" s="74"/>
    </row>
    <row r="3" spans="1:8" ht="19.5" thickBot="1" x14ac:dyDescent="0.3">
      <c r="A3" s="19" t="s">
        <v>31</v>
      </c>
      <c r="B3" s="20"/>
      <c r="C3" s="20"/>
      <c r="D3" s="21" t="s">
        <v>10</v>
      </c>
      <c r="E3" s="74"/>
      <c r="F3" s="74"/>
      <c r="G3" s="74"/>
    </row>
    <row r="4" spans="1:8" x14ac:dyDescent="0.25">
      <c r="A4" s="22"/>
      <c r="B4" s="23" t="s">
        <v>22</v>
      </c>
      <c r="C4" s="24"/>
      <c r="D4" s="25">
        <v>16500</v>
      </c>
      <c r="E4" s="74"/>
      <c r="F4" s="74"/>
      <c r="G4" s="74"/>
    </row>
    <row r="5" spans="1:8" x14ac:dyDescent="0.25">
      <c r="A5" s="22"/>
      <c r="B5" s="95" t="s">
        <v>24</v>
      </c>
      <c r="C5" s="96"/>
      <c r="D5" s="26">
        <v>450</v>
      </c>
      <c r="E5" s="74"/>
      <c r="F5" s="74"/>
      <c r="G5" s="74"/>
    </row>
    <row r="6" spans="1:8" x14ac:dyDescent="0.25">
      <c r="A6" s="22"/>
      <c r="B6" s="95" t="s">
        <v>23</v>
      </c>
      <c r="C6" s="96"/>
      <c r="D6" s="27">
        <v>4500</v>
      </c>
      <c r="E6" s="74"/>
      <c r="F6" s="74"/>
      <c r="G6" s="74"/>
    </row>
    <row r="7" spans="1:8" ht="16.5" thickBot="1" x14ac:dyDescent="0.3">
      <c r="A7" s="22"/>
      <c r="B7" s="97" t="s">
        <v>25</v>
      </c>
      <c r="C7" s="96"/>
      <c r="D7" s="27">
        <v>1500</v>
      </c>
      <c r="E7" s="74"/>
      <c r="F7" s="74"/>
      <c r="G7" s="74"/>
    </row>
    <row r="8" spans="1:8" ht="19.5" thickBot="1" x14ac:dyDescent="0.35">
      <c r="A8" s="78"/>
      <c r="B8" s="85" t="s">
        <v>26</v>
      </c>
      <c r="C8" s="85"/>
      <c r="D8" s="79">
        <f>SUM(D4:D7)</f>
        <v>22950</v>
      </c>
      <c r="G8" s="1"/>
      <c r="H8" s="5" t="s">
        <v>28</v>
      </c>
    </row>
    <row r="9" spans="1:8" ht="15" customHeight="1" thickBot="1" x14ac:dyDescent="0.3">
      <c r="B9" s="75"/>
      <c r="C9" s="75"/>
      <c r="D9" s="76" t="s">
        <v>3</v>
      </c>
      <c r="E9" s="48" t="s">
        <v>4</v>
      </c>
      <c r="F9" s="49" t="s">
        <v>5</v>
      </c>
      <c r="G9" s="49" t="s">
        <v>6</v>
      </c>
      <c r="H9" s="49" t="s">
        <v>7</v>
      </c>
    </row>
    <row r="10" spans="1:8" ht="33" customHeight="1" thickBot="1" x14ac:dyDescent="0.3">
      <c r="A10" s="14" t="s">
        <v>2</v>
      </c>
      <c r="B10" s="94" t="s">
        <v>27</v>
      </c>
      <c r="C10" s="94"/>
      <c r="D10" s="50" t="s">
        <v>11</v>
      </c>
      <c r="E10" s="6" t="s">
        <v>12</v>
      </c>
      <c r="F10" s="7" t="s">
        <v>13</v>
      </c>
      <c r="G10" s="8" t="s">
        <v>14</v>
      </c>
      <c r="H10" s="9" t="s">
        <v>15</v>
      </c>
    </row>
    <row r="11" spans="1:8" ht="16.5" thickBot="1" x14ac:dyDescent="0.3">
      <c r="A11" s="2"/>
      <c r="B11" s="15"/>
      <c r="C11" s="15"/>
      <c r="D11" s="4"/>
      <c r="E11" s="41"/>
      <c r="F11" s="42"/>
      <c r="G11" s="43"/>
      <c r="H11" s="44"/>
    </row>
    <row r="12" spans="1:8" x14ac:dyDescent="0.25">
      <c r="A12" s="2"/>
      <c r="B12" s="88" t="s">
        <v>34</v>
      </c>
      <c r="C12" s="89"/>
      <c r="D12" s="45">
        <v>185</v>
      </c>
      <c r="E12" s="46">
        <f>D12*2</f>
        <v>370</v>
      </c>
      <c r="F12" s="46">
        <f>D12*3</f>
        <v>555</v>
      </c>
      <c r="G12" s="47">
        <f>D12*4</f>
        <v>740</v>
      </c>
      <c r="H12" s="45">
        <f>D12*5</f>
        <v>925</v>
      </c>
    </row>
    <row r="13" spans="1:8" x14ac:dyDescent="0.25">
      <c r="A13" s="2"/>
      <c r="B13" s="90" t="s">
        <v>36</v>
      </c>
      <c r="C13" s="91"/>
      <c r="D13" s="13">
        <v>115</v>
      </c>
      <c r="E13" s="10">
        <f t="shared" ref="E13:E17" si="0">D13*2</f>
        <v>230</v>
      </c>
      <c r="F13" s="10">
        <f t="shared" ref="F13:F17" si="1">D13*3</f>
        <v>345</v>
      </c>
      <c r="G13" s="12">
        <f t="shared" ref="G13:G17" si="2">D13*4</f>
        <v>460</v>
      </c>
      <c r="H13" s="13">
        <f t="shared" ref="H13:H17" si="3">D13*5</f>
        <v>575</v>
      </c>
    </row>
    <row r="14" spans="1:8" x14ac:dyDescent="0.25">
      <c r="A14" s="2"/>
      <c r="B14" s="90" t="s">
        <v>9</v>
      </c>
      <c r="C14" s="91"/>
      <c r="D14" s="13">
        <v>40</v>
      </c>
      <c r="E14" s="10">
        <f t="shared" si="0"/>
        <v>80</v>
      </c>
      <c r="F14" s="10">
        <f t="shared" si="1"/>
        <v>120</v>
      </c>
      <c r="G14" s="12">
        <f t="shared" si="2"/>
        <v>160</v>
      </c>
      <c r="H14" s="13">
        <f t="shared" si="3"/>
        <v>200</v>
      </c>
    </row>
    <row r="15" spans="1:8" x14ac:dyDescent="0.25">
      <c r="A15" s="2"/>
      <c r="B15" s="90" t="s">
        <v>37</v>
      </c>
      <c r="C15" s="91"/>
      <c r="D15" s="13">
        <v>100</v>
      </c>
      <c r="E15" s="10">
        <f t="shared" si="0"/>
        <v>200</v>
      </c>
      <c r="F15" s="10">
        <f t="shared" si="1"/>
        <v>300</v>
      </c>
      <c r="G15" s="12">
        <f t="shared" si="2"/>
        <v>400</v>
      </c>
      <c r="H15" s="13">
        <f t="shared" si="3"/>
        <v>500</v>
      </c>
    </row>
    <row r="16" spans="1:8" x14ac:dyDescent="0.25">
      <c r="A16" s="2"/>
      <c r="B16" s="90" t="s">
        <v>35</v>
      </c>
      <c r="C16" s="91"/>
      <c r="D16" s="13">
        <v>45</v>
      </c>
      <c r="E16" s="10">
        <f t="shared" si="0"/>
        <v>90</v>
      </c>
      <c r="F16" s="10">
        <f t="shared" si="1"/>
        <v>135</v>
      </c>
      <c r="G16" s="12">
        <f t="shared" si="2"/>
        <v>180</v>
      </c>
      <c r="H16" s="13">
        <f t="shared" si="3"/>
        <v>225</v>
      </c>
    </row>
    <row r="17" spans="1:8" ht="16.5" thickBot="1" x14ac:dyDescent="0.3">
      <c r="A17" s="2"/>
      <c r="B17" s="92" t="s">
        <v>33</v>
      </c>
      <c r="C17" s="93"/>
      <c r="D17" s="59">
        <v>110</v>
      </c>
      <c r="E17" s="60">
        <f t="shared" si="0"/>
        <v>220</v>
      </c>
      <c r="F17" s="60">
        <f t="shared" si="1"/>
        <v>330</v>
      </c>
      <c r="G17" s="61">
        <f t="shared" si="2"/>
        <v>440</v>
      </c>
      <c r="H17" s="59">
        <f t="shared" si="3"/>
        <v>550</v>
      </c>
    </row>
    <row r="18" spans="1:8" ht="18.75" x14ac:dyDescent="0.25">
      <c r="A18" s="34" t="s">
        <v>8</v>
      </c>
      <c r="B18" s="86" t="s">
        <v>1</v>
      </c>
      <c r="C18" s="87"/>
      <c r="D18" s="28">
        <f>SUM(D12:D17)</f>
        <v>595</v>
      </c>
      <c r="E18" s="28">
        <f>SUM(E12:E17)</f>
        <v>1190</v>
      </c>
      <c r="F18" s="28">
        <f>SUM(F12:F17)</f>
        <v>1785</v>
      </c>
      <c r="G18" s="28">
        <f>SUM(G12:G17)</f>
        <v>2380</v>
      </c>
      <c r="H18" s="65">
        <f>SUM(H12:H17)</f>
        <v>2975</v>
      </c>
    </row>
    <row r="19" spans="1:8" ht="18.75" x14ac:dyDescent="0.25">
      <c r="A19" s="31" t="s">
        <v>16</v>
      </c>
      <c r="B19" s="80" t="s">
        <v>32</v>
      </c>
      <c r="C19" s="81"/>
      <c r="D19" s="62">
        <v>1800</v>
      </c>
      <c r="E19" s="62">
        <f>D19*2</f>
        <v>3600</v>
      </c>
      <c r="F19" s="62">
        <f>D19*3</f>
        <v>5400</v>
      </c>
      <c r="G19" s="62">
        <f>D19*4</f>
        <v>7200</v>
      </c>
      <c r="H19" s="66">
        <f>D19*5</f>
        <v>9000</v>
      </c>
    </row>
    <row r="20" spans="1:8" x14ac:dyDescent="0.25">
      <c r="A20" s="31" t="s">
        <v>17</v>
      </c>
      <c r="B20" s="54"/>
      <c r="C20" s="57"/>
      <c r="D20" s="62">
        <f>D18</f>
        <v>595</v>
      </c>
      <c r="E20" s="63">
        <f>D18*2</f>
        <v>1190</v>
      </c>
      <c r="F20" s="11">
        <f>D20*3</f>
        <v>1785</v>
      </c>
      <c r="G20" s="11">
        <f>D20*4</f>
        <v>2380</v>
      </c>
      <c r="H20" s="32">
        <f>D20*5</f>
        <v>2975</v>
      </c>
    </row>
    <row r="21" spans="1:8" ht="16.5" thickBot="1" x14ac:dyDescent="0.3">
      <c r="A21" s="64" t="s">
        <v>18</v>
      </c>
      <c r="B21" s="55"/>
      <c r="C21" s="58"/>
      <c r="D21" s="56">
        <f>(D19-D20)*3%</f>
        <v>36.15</v>
      </c>
      <c r="E21" s="56">
        <f>D21*2</f>
        <v>72.3</v>
      </c>
      <c r="F21" s="56">
        <f>D21*3</f>
        <v>108.44999999999999</v>
      </c>
      <c r="G21" s="56">
        <f>D21*4</f>
        <v>144.6</v>
      </c>
      <c r="H21" s="29">
        <f>D21*5</f>
        <v>180.75</v>
      </c>
    </row>
    <row r="22" spans="1:8" ht="16.5" thickBot="1" x14ac:dyDescent="0.3">
      <c r="A22" s="51"/>
      <c r="B22" s="51"/>
      <c r="C22" s="51"/>
      <c r="D22" s="52"/>
      <c r="E22" s="53"/>
      <c r="F22" s="53"/>
      <c r="G22" s="53"/>
      <c r="H22" s="53"/>
    </row>
    <row r="23" spans="1:8" ht="19.5" thickBot="1" x14ac:dyDescent="0.35">
      <c r="A23" s="35" t="s">
        <v>19</v>
      </c>
      <c r="B23" s="3"/>
      <c r="C23" s="67"/>
      <c r="D23" s="69">
        <f>(D19-D20-D21)</f>
        <v>1168.8499999999999</v>
      </c>
      <c r="E23" s="39">
        <f>E19-SUM(E20:E22)</f>
        <v>2337.6999999999998</v>
      </c>
      <c r="F23" s="39">
        <f>F19-SUM(F20:F22)</f>
        <v>3506.55</v>
      </c>
      <c r="G23" s="39">
        <f t="shared" ref="G23:H23" si="4">G19-SUM(G20:G22)</f>
        <v>4675.3999999999996</v>
      </c>
      <c r="H23" s="39">
        <f t="shared" si="4"/>
        <v>5844.25</v>
      </c>
    </row>
    <row r="24" spans="1:8" ht="21.75" thickBot="1" x14ac:dyDescent="0.4">
      <c r="A24" s="35" t="s">
        <v>20</v>
      </c>
      <c r="B24" s="3"/>
      <c r="C24" s="67"/>
      <c r="D24" s="70">
        <f>D23*12</f>
        <v>14026.199999999999</v>
      </c>
      <c r="E24" s="38">
        <f t="shared" ref="E24:H24" si="5">E23*12</f>
        <v>28052.399999999998</v>
      </c>
      <c r="F24" s="38">
        <f t="shared" si="5"/>
        <v>42078.600000000006</v>
      </c>
      <c r="G24" s="38">
        <f t="shared" si="5"/>
        <v>56104.799999999996</v>
      </c>
      <c r="H24" s="38">
        <f t="shared" si="5"/>
        <v>70131</v>
      </c>
    </row>
    <row r="25" spans="1:8" ht="27" thickBot="1" x14ac:dyDescent="0.45">
      <c r="A25" s="40" t="s">
        <v>21</v>
      </c>
      <c r="B25" s="36"/>
      <c r="C25" s="57"/>
      <c r="D25" s="71">
        <f>D8/D23+2</f>
        <v>21.634683663429868</v>
      </c>
      <c r="E25" s="30"/>
      <c r="F25" s="30"/>
      <c r="G25" s="30"/>
    </row>
    <row r="26" spans="1:8" ht="19.5" thickBot="1" x14ac:dyDescent="0.3">
      <c r="A26" s="35" t="s">
        <v>30</v>
      </c>
      <c r="B26" s="37"/>
      <c r="C26" s="68"/>
      <c r="D26" s="72">
        <f>D23*12/D8</f>
        <v>0.61116339869281044</v>
      </c>
    </row>
    <row r="27" spans="1:8" ht="32.1" customHeight="1" x14ac:dyDescent="0.25">
      <c r="B27" s="33"/>
      <c r="C27" s="33"/>
    </row>
  </sheetData>
  <mergeCells count="14">
    <mergeCell ref="B19:C19"/>
    <mergeCell ref="A1:D1"/>
    <mergeCell ref="B8:C8"/>
    <mergeCell ref="B18:C18"/>
    <mergeCell ref="B12:C12"/>
    <mergeCell ref="B13:C13"/>
    <mergeCell ref="B14:C14"/>
    <mergeCell ref="B15:C15"/>
    <mergeCell ref="B16:C16"/>
    <mergeCell ref="B17:C17"/>
    <mergeCell ref="B10:C10"/>
    <mergeCell ref="B6:C6"/>
    <mergeCell ref="B5:C5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biznesplan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CEM</cp:lastModifiedBy>
  <dcterms:created xsi:type="dcterms:W3CDTF">2018-04-10T08:17:53Z</dcterms:created>
  <dcterms:modified xsi:type="dcterms:W3CDTF">2025-05-07T09:43:38Z</dcterms:modified>
</cp:coreProperties>
</file>